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11"/>
  <workbookPr/>
  <mc:AlternateContent xmlns:mc="http://schemas.openxmlformats.org/markup-compatibility/2006">
    <mc:Choice Requires="x15">
      <x15ac:absPath xmlns:x15ac="http://schemas.microsoft.com/office/spreadsheetml/2010/11/ac" url="C:\Users\camcruz\Documents\RACs\RAC28\21012026\22012026\"/>
    </mc:Choice>
  </mc:AlternateContent>
  <xr:revisionPtr revIDLastSave="14" documentId="11_2F71052E51F78137071DD21DEED8B2F86C011C33" xr6:coauthVersionLast="47" xr6:coauthVersionMax="47" xr10:uidLastSave="{24D279D4-81CD-41F0-A735-CB6616A54EBA}"/>
  <bookViews>
    <workbookView xWindow="0" yWindow="0" windowWidth="26784" windowHeight="17520" xr2:uid="{00000000-000D-0000-FFFF-FFFF00000000}"/>
  </bookViews>
  <sheets>
    <sheet name="Planilha1" sheetId="1" r:id="rId1"/>
    <sheet name="Planilha2" sheetId="2" r:id="rId2"/>
  </sheets>
  <externalReferences>
    <externalReference r:id="rId3"/>
    <externalReference r:id="rId4"/>
  </externalReferences>
  <definedNames>
    <definedName name="c.total.a">#REF!</definedName>
    <definedName name="c.total.b">[1]Custos!$G$67</definedName>
    <definedName name="c.total.nova">#REF!</definedName>
    <definedName name="cen.alt1">[2]Criterios!$C$19</definedName>
    <definedName name="cen.alt10">[2]Criterios!$C$28</definedName>
    <definedName name="cen.alt2">[2]Criterios!$C$20</definedName>
    <definedName name="cen.alt3">[2]Criterios!$C$21</definedName>
    <definedName name="cen.alt4">[2]Criterios!$C$22</definedName>
    <definedName name="cen.alt5">[2]Criterios!$C$23</definedName>
    <definedName name="cen.alt6">[2]Criterios!$C$24</definedName>
    <definedName name="cen.alt7">[2]Criterios!$C$25</definedName>
    <definedName name="cen.alt8">[2]Criterios!$C$26</definedName>
    <definedName name="cen.alt9">[2]Criterios!$C$27</definedName>
    <definedName name="cen.ref">[2]Criterios!$C$15</definedName>
    <definedName name="trat.b">#REF!</definedName>
    <definedName name="trat.novo">[2]Criterios!$C$5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28" i="1" l="1"/>
  <c r="E32" i="1" l="1"/>
  <c r="K29" i="1" l="1"/>
  <c r="E30" i="1"/>
  <c r="E31" i="1"/>
  <c r="K28" i="1"/>
  <c r="K30" i="1"/>
  <c r="K31" i="1"/>
  <c r="K32" i="1"/>
  <c r="J29" i="1"/>
  <c r="J28" i="1"/>
  <c r="D28" i="1"/>
  <c r="F7" i="1"/>
  <c r="L22" i="1"/>
  <c r="L21" i="1"/>
  <c r="L20" i="1"/>
  <c r="L19" i="1"/>
  <c r="L18" i="1"/>
  <c r="F19" i="1"/>
  <c r="F20" i="1"/>
  <c r="F21" i="1"/>
  <c r="F18" i="1"/>
  <c r="L7" i="1"/>
  <c r="L12" i="1"/>
  <c r="L11" i="1"/>
  <c r="L10" i="1"/>
  <c r="L9" i="1"/>
  <c r="L8" i="1"/>
  <c r="F12" i="1"/>
  <c r="E33" i="1" l="1"/>
  <c r="K33" i="1"/>
  <c r="C22" i="1"/>
  <c r="F22" i="1" s="1"/>
  <c r="J30" i="1"/>
  <c r="I31" i="1"/>
  <c r="I29" i="1"/>
  <c r="L29" i="1" s="1"/>
  <c r="J32" i="1" l="1"/>
  <c r="I32" i="1"/>
  <c r="L32" i="1" s="1"/>
  <c r="J31" i="1"/>
  <c r="J33" i="1" s="1"/>
  <c r="I30" i="1"/>
  <c r="L30" i="1" s="1"/>
  <c r="I28" i="1"/>
  <c r="L28" i="1" s="1"/>
  <c r="C30" i="1"/>
  <c r="C31" i="1"/>
  <c r="C32" i="1"/>
  <c r="C29" i="1"/>
  <c r="C28" i="1"/>
  <c r="F28" i="1" l="1"/>
  <c r="O34" i="1" s="1"/>
  <c r="P34" i="1"/>
  <c r="C38" i="1"/>
  <c r="L31" i="1"/>
  <c r="E38" i="1"/>
  <c r="P38" i="1"/>
  <c r="C42" i="1"/>
  <c r="E42" i="1" s="1"/>
  <c r="Q38" i="1" s="1"/>
  <c r="I33" i="1"/>
  <c r="L33" i="1" s="1"/>
  <c r="C33" i="1"/>
  <c r="Q34" i="1" l="1"/>
  <c r="P37" i="1"/>
  <c r="C41" i="1"/>
  <c r="E41" i="1" s="1"/>
  <c r="Q37" i="1" s="1"/>
  <c r="P36" i="1"/>
  <c r="C40" i="1"/>
  <c r="E40" i="1" s="1"/>
  <c r="Q36" i="1" s="1"/>
  <c r="P35" i="1"/>
  <c r="C39" i="1"/>
  <c r="E39" i="1" s="1"/>
  <c r="Q35" i="1" s="1"/>
  <c r="C43" i="1"/>
  <c r="P45" i="1"/>
  <c r="E44" i="1" l="1"/>
  <c r="E43" i="1"/>
  <c r="P40" i="1"/>
  <c r="P39" i="1"/>
  <c r="Q39" i="1"/>
  <c r="Q40" i="1"/>
  <c r="Q45" i="1"/>
  <c r="F8" i="1" l="1"/>
  <c r="D29" i="1"/>
  <c r="F29" i="1" s="1"/>
  <c r="F9" i="1" l="1"/>
  <c r="D30" i="1"/>
  <c r="F30" i="1" s="1"/>
  <c r="O36" i="1" l="1"/>
  <c r="O35" i="1"/>
  <c r="F11" i="1"/>
  <c r="D32" i="1"/>
  <c r="P47" i="1" l="1"/>
  <c r="Q47" i="1"/>
  <c r="F32" i="1"/>
  <c r="O38" i="1" s="1"/>
  <c r="P46" i="1"/>
  <c r="Q46" i="1"/>
  <c r="F10" i="1"/>
  <c r="D31" i="1"/>
  <c r="F31" i="1" s="1"/>
  <c r="P49" i="1" l="1"/>
  <c r="Q49" i="1"/>
  <c r="D33" i="1"/>
  <c r="F33" i="1" s="1"/>
  <c r="O37" i="1" l="1"/>
  <c r="O39" i="1" l="1"/>
  <c r="O40" i="1"/>
  <c r="Q48" i="1"/>
  <c r="P48" i="1"/>
  <c r="P50" i="1" l="1"/>
  <c r="P51" i="1"/>
  <c r="Q51" i="1"/>
  <c r="Q50" i="1"/>
</calcChain>
</file>

<file path=xl/sharedStrings.xml><?xml version="1.0" encoding="utf-8"?>
<sst xmlns="http://schemas.openxmlformats.org/spreadsheetml/2006/main" count="80" uniqueCount="37">
  <si>
    <t>CENÁRIOS</t>
  </si>
  <si>
    <t>RESUMO</t>
  </si>
  <si>
    <t>IMPACTO ORÇAMENTÁRIO DO PRIMEIRO ANO DE TRATAMENTO</t>
  </si>
  <si>
    <t>População Elegível</t>
  </si>
  <si>
    <t>Sem talazoparibe + enzalutamida</t>
  </si>
  <si>
    <t>Talazoparibe + enzalutamida - Ano 1</t>
  </si>
  <si>
    <t>Período</t>
  </si>
  <si>
    <t>Quantidade</t>
  </si>
  <si>
    <t>Talazoparibe + enzalutamida</t>
  </si>
  <si>
    <t>Enzalutamida monoterapia</t>
  </si>
  <si>
    <t>abiraterona</t>
  </si>
  <si>
    <t>Total</t>
  </si>
  <si>
    <r>
      <t>Tota</t>
    </r>
    <r>
      <rPr>
        <b/>
        <sz val="11"/>
        <color theme="1"/>
        <rFont val="Calibri"/>
        <family val="2"/>
        <scheme val="minor"/>
      </rPr>
      <t xml:space="preserve">l sem </t>
    </r>
    <r>
      <rPr>
        <sz val="11"/>
        <color theme="1"/>
        <rFont val="Calibri"/>
        <family val="2"/>
        <scheme val="minor"/>
      </rPr>
      <t>o custo do teste</t>
    </r>
  </si>
  <si>
    <t>Média</t>
  </si>
  <si>
    <t>Cotas de mercado de talazoparibe + enzalutamida</t>
  </si>
  <si>
    <t>IMPACTO ORÇAMENTÁRIO DO SEGUNDO ANO DE TRATAMENTO</t>
  </si>
  <si>
    <t>Talazoparibe + enzalutamida - Ano 2</t>
  </si>
  <si>
    <t>Custos diretos</t>
  </si>
  <si>
    <t>Tecnologia</t>
  </si>
  <si>
    <t>Valor anual (Primeiro ano de tratamento)</t>
  </si>
  <si>
    <t>Valor anual (Segundo ano de tratamento)</t>
  </si>
  <si>
    <t>IMPACTO ORÇAMENTÁRIO AGREGADO SEM CUSTO DO TESTE</t>
  </si>
  <si>
    <t>Talazoparibe + enzalutamida - Agregado</t>
  </si>
  <si>
    <t xml:space="preserve">abiraterona </t>
  </si>
  <si>
    <r>
      <t xml:space="preserve">Total </t>
    </r>
    <r>
      <rPr>
        <b/>
        <sz val="11"/>
        <color theme="1"/>
        <rFont val="Calibri"/>
        <family val="2"/>
        <scheme val="minor"/>
      </rPr>
      <t>sem</t>
    </r>
    <r>
      <rPr>
        <sz val="11"/>
        <color theme="1"/>
        <rFont val="Calibri"/>
        <family val="2"/>
        <scheme val="minor"/>
      </rPr>
      <t xml:space="preserve"> custo do teste</t>
    </r>
  </si>
  <si>
    <t>Custos associados</t>
  </si>
  <si>
    <t>Osimertinibe monoterapia</t>
  </si>
  <si>
    <t>Impacto Orçamentário Total</t>
  </si>
  <si>
    <t>Talazoparibe + enzalutamida + teste genático</t>
  </si>
  <si>
    <t>IMPACTO ORÇAMENTÁRIO AGREGADO COM CUSTO DO TESTE</t>
  </si>
  <si>
    <t>Total sem custo do teste</t>
  </si>
  <si>
    <t>Custo do teste</t>
  </si>
  <si>
    <r>
      <t>total</t>
    </r>
    <r>
      <rPr>
        <b/>
        <sz val="11"/>
        <color theme="1"/>
        <rFont val="Calibri"/>
        <family val="2"/>
        <scheme val="minor"/>
      </rPr>
      <t xml:space="preserve"> com </t>
    </r>
    <r>
      <rPr>
        <sz val="11"/>
        <color theme="1"/>
        <rFont val="Calibri"/>
        <family val="2"/>
        <scheme val="minor"/>
      </rPr>
      <t>custo do teste</t>
    </r>
  </si>
  <si>
    <t>Média anual</t>
  </si>
  <si>
    <t>Impacto Incremental Incremental</t>
  </si>
  <si>
    <t>Sem talazoparibe + enzalutamida vs talazoparibe + enzalutamida</t>
  </si>
  <si>
    <t>Talazoparibe + enzalutamida com teste genático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</si>
</sst>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_-&quot;R$&quot;\ * #,##0.00_-;\-&quot;R$&quot;\ * #,##0.00_-;_-&quot;R$&quot;\ * &quot;-&quot;??_-;_-@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44" fontId="0" fillId="0" borderId="0" xfId="2" applyFont="1"/>
    <xf numFmtId="0" fontId="2" fillId="0" borderId="1" xfId="0" applyFont="1" applyBorder="1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1" applyNumberFormat="1" applyFont="1"/>
    <xf numFmtId="43" fontId="0" fillId="0" borderId="0" xfId="1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9" fontId="0" fillId="0" borderId="0" xfId="3" applyFont="1"/>
    <xf numFmtId="0" fontId="0" fillId="0" borderId="3" xfId="0" applyBorder="1" applyAlignment="1">
      <alignment horizontal="center"/>
    </xf>
    <xf numFmtId="9" fontId="0" fillId="0" borderId="3" xfId="3" applyFont="1" applyBorder="1"/>
    <xf numFmtId="0" fontId="0" fillId="0" borderId="0" xfId="0" applyAlignment="1">
      <alignment horizontal="center" wrapText="1"/>
    </xf>
    <xf numFmtId="43" fontId="0" fillId="0" borderId="0" xfId="1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Alignment="1">
      <alignment vertical="center"/>
    </xf>
    <xf numFmtId="0" fontId="0" fillId="0" borderId="2" xfId="0" applyBorder="1" applyAlignment="1">
      <alignment horizontal="center" wrapText="1"/>
    </xf>
    <xf numFmtId="43" fontId="0" fillId="0" borderId="2" xfId="1" applyFont="1" applyBorder="1"/>
    <xf numFmtId="0" fontId="0" fillId="0" borderId="1" xfId="0" applyBorder="1" applyAlignment="1">
      <alignment horizontal="center" vertical="center" wrapText="1"/>
    </xf>
    <xf numFmtId="44" fontId="0" fillId="0" borderId="1" xfId="2" applyFont="1" applyBorder="1"/>
    <xf numFmtId="0" fontId="2" fillId="0" borderId="2" xfId="0" applyFont="1" applyBorder="1"/>
    <xf numFmtId="165" fontId="5" fillId="0" borderId="0" xfId="0" applyNumberFormat="1" applyFont="1" applyAlignment="1">
      <alignment vertical="center"/>
    </xf>
    <xf numFmtId="44" fontId="0" fillId="0" borderId="0" xfId="0" applyNumberFormat="1"/>
    <xf numFmtId="44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0" borderId="0" xfId="2" applyFont="1" applyAlignment="1">
      <alignment horizontal="center" vertical="center" wrapText="1"/>
    </xf>
    <xf numFmtId="44" fontId="0" fillId="0" borderId="0" xfId="2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44" fontId="0" fillId="0" borderId="0" xfId="2" applyFont="1" applyAlignment="1">
      <alignment vertical="center"/>
    </xf>
    <xf numFmtId="8" fontId="0" fillId="0" borderId="0" xfId="2" applyNumberFormat="1" applyFont="1"/>
    <xf numFmtId="8" fontId="0" fillId="0" borderId="0" xfId="2" applyNumberFormat="1" applyFont="1" applyAlignment="1">
      <alignment horizontal="center" vertical="center"/>
    </xf>
    <xf numFmtId="8" fontId="0" fillId="0" borderId="2" xfId="2" applyNumberFormat="1" applyFont="1" applyBorder="1"/>
    <xf numFmtId="8" fontId="0" fillId="0" borderId="2" xfId="2" applyNumberFormat="1" applyFont="1" applyFill="1" applyBorder="1"/>
    <xf numFmtId="8" fontId="0" fillId="0" borderId="0" xfId="2" applyNumberFormat="1" applyFont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5e19f404763a749/NATS-HSL/ans2024/rac2024/rac28/vers&#227;o%202201/Planilha%20AIO%20ANS%20Talazoparibe%20para%20CPRCm_ano2_19012026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amcruz/Documents/RACs/RAC27/Planilha%20AIO%20ANS%20osimertinibr_v2_dados%20ano%2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ção"/>
      <sheetName val="Criterios"/>
      <sheetName val="Populacao"/>
      <sheetName val="Market Share"/>
      <sheetName val="Custos"/>
      <sheetName val="Cenarios"/>
      <sheetName val="Resumo"/>
      <sheetName val="Gráfico1"/>
      <sheetName val="Planilha auxiliar custos"/>
      <sheetName val="AIO_custos do teste"/>
      <sheetName val="Custos detalhados"/>
      <sheetName val="Planilha1"/>
      <sheetName val="pop_saúde_suplementar"/>
      <sheetName val="controle_formulario"/>
      <sheetName val="Base A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ção"/>
      <sheetName val="Criterios"/>
      <sheetName val="Populacao"/>
      <sheetName val="Market Share"/>
      <sheetName val="Custos"/>
      <sheetName val="Cenarios"/>
      <sheetName val="Resumo"/>
      <sheetName val="Gráfico1"/>
      <sheetName val="Planilha auxiliar custos"/>
      <sheetName val="Custos detalhados"/>
      <sheetName val="Referências"/>
      <sheetName val="pop_saúde_suplementar"/>
      <sheetName val="controle_formulario"/>
      <sheetName val="Base A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53"/>
  <sheetViews>
    <sheetView tabSelected="1" topLeftCell="A22" zoomScale="85" zoomScaleNormal="85" workbookViewId="0">
      <selection activeCell="T47" sqref="T47"/>
    </sheetView>
  </sheetViews>
  <sheetFormatPr defaultRowHeight="14.45"/>
  <cols>
    <col min="2" max="2" width="10.42578125" customWidth="1"/>
    <col min="3" max="3" width="25.140625" bestFit="1" customWidth="1"/>
    <col min="4" max="4" width="25.7109375" bestFit="1" customWidth="1"/>
    <col min="5" max="5" width="25.7109375" customWidth="1"/>
    <col min="6" max="6" width="22.140625" bestFit="1" customWidth="1"/>
    <col min="7" max="7" width="18.7109375" customWidth="1"/>
    <col min="8" max="8" width="17.7109375" bestFit="1" customWidth="1"/>
    <col min="9" max="9" width="25.5703125" bestFit="1" customWidth="1"/>
    <col min="10" max="10" width="24.28515625" bestFit="1" customWidth="1"/>
    <col min="11" max="11" width="24.28515625" customWidth="1"/>
    <col min="12" max="12" width="23.5703125" bestFit="1" customWidth="1"/>
    <col min="13" max="13" width="4.85546875" customWidth="1"/>
    <col min="14" max="14" width="36.28515625" bestFit="1" customWidth="1"/>
    <col min="15" max="15" width="25" customWidth="1"/>
    <col min="16" max="17" width="24.5703125" customWidth="1"/>
  </cols>
  <sheetData>
    <row r="1" spans="2:16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N1" s="38" t="s">
        <v>1</v>
      </c>
      <c r="O1" s="38"/>
      <c r="P1" s="38"/>
    </row>
    <row r="2" spans="2:16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N2" s="39"/>
      <c r="O2" s="39"/>
      <c r="P2" s="39"/>
    </row>
    <row r="3" spans="2:16" ht="25.9">
      <c r="B3" s="41" t="s">
        <v>2</v>
      </c>
      <c r="C3" s="41"/>
      <c r="D3" s="41"/>
      <c r="E3" s="41"/>
      <c r="F3" s="41"/>
      <c r="G3" s="41"/>
      <c r="H3" s="41"/>
      <c r="I3" s="41"/>
      <c r="J3" s="41"/>
      <c r="K3" s="41"/>
      <c r="L3" s="41"/>
      <c r="N3" s="23" t="s">
        <v>3</v>
      </c>
      <c r="O3" s="17"/>
    </row>
    <row r="4" spans="2:16">
      <c r="B4" t="s">
        <v>4</v>
      </c>
      <c r="H4" t="s">
        <v>5</v>
      </c>
      <c r="N4" s="4" t="s">
        <v>6</v>
      </c>
      <c r="O4" s="5" t="s">
        <v>7</v>
      </c>
    </row>
    <row r="5" spans="2:16">
      <c r="N5" s="6">
        <v>2026</v>
      </c>
      <c r="O5" s="7">
        <v>122.25078706698001</v>
      </c>
    </row>
    <row r="6" spans="2:16" ht="30.75">
      <c r="C6" s="27" t="s">
        <v>8</v>
      </c>
      <c r="D6" s="27" t="s">
        <v>9</v>
      </c>
      <c r="E6" s="27" t="s">
        <v>10</v>
      </c>
      <c r="F6" s="27" t="s">
        <v>11</v>
      </c>
      <c r="G6" s="27"/>
      <c r="H6" s="27"/>
      <c r="I6" s="27" t="s">
        <v>8</v>
      </c>
      <c r="J6" s="27" t="s">
        <v>9</v>
      </c>
      <c r="K6" s="27" t="s">
        <v>10</v>
      </c>
      <c r="L6" s="27" t="s">
        <v>12</v>
      </c>
      <c r="N6" s="6">
        <v>2027</v>
      </c>
      <c r="O6" s="7">
        <v>122.92812069080402</v>
      </c>
    </row>
    <row r="7" spans="2:16">
      <c r="B7" s="6">
        <v>2026</v>
      </c>
      <c r="C7" s="1">
        <v>0</v>
      </c>
      <c r="D7" s="1">
        <v>20395227.443319224</v>
      </c>
      <c r="E7" s="37">
        <v>2066494.76</v>
      </c>
      <c r="F7" s="1">
        <f>D7+C7+E7</f>
        <v>22461722.203319225</v>
      </c>
      <c r="H7" s="6">
        <v>2026</v>
      </c>
      <c r="I7" s="1">
        <v>29832972.592116147</v>
      </c>
      <c r="J7" s="1">
        <v>6798409.147773074</v>
      </c>
      <c r="K7" s="33">
        <v>2066494.76</v>
      </c>
      <c r="L7" s="1">
        <f>J7+I7+K7</f>
        <v>38697876.499889217</v>
      </c>
      <c r="N7" s="6">
        <v>2028</v>
      </c>
      <c r="O7" s="7">
        <v>123.55388109464403</v>
      </c>
    </row>
    <row r="8" spans="2:16">
      <c r="B8" s="6">
        <v>2027</v>
      </c>
      <c r="C8" s="1">
        <v>0</v>
      </c>
      <c r="D8" s="1">
        <v>20456104.514019657</v>
      </c>
      <c r="E8" s="37">
        <v>2072662.97</v>
      </c>
      <c r="F8" s="1">
        <f t="shared" ref="F8:F12" si="0">D8+C8+E8</f>
        <v>22528767.484019656</v>
      </c>
      <c r="H8" s="6">
        <v>2027</v>
      </c>
      <c r="I8" s="1">
        <v>32415521.764649756</v>
      </c>
      <c r="J8" s="1">
        <v>5682251.2538943477</v>
      </c>
      <c r="K8" s="33">
        <v>2072662.97</v>
      </c>
      <c r="L8" s="1">
        <f t="shared" ref="L8:L12" si="1">J8+I8+K8</f>
        <v>40170435.988544106</v>
      </c>
      <c r="N8" s="6">
        <v>2029</v>
      </c>
      <c r="O8" s="7">
        <v>124.129028524644</v>
      </c>
    </row>
    <row r="9" spans="2:16">
      <c r="B9" s="6">
        <v>2028</v>
      </c>
      <c r="C9" s="1">
        <v>0</v>
      </c>
      <c r="D9" s="1">
        <v>20511854.45639383</v>
      </c>
      <c r="E9" s="37">
        <v>2078311.69</v>
      </c>
      <c r="F9" s="1">
        <f t="shared" si="0"/>
        <v>22590166.146393832</v>
      </c>
      <c r="H9" s="6">
        <v>2028</v>
      </c>
      <c r="I9" s="1">
        <v>35004162.571708567</v>
      </c>
      <c r="J9" s="1">
        <v>4558189.8791986294</v>
      </c>
      <c r="K9" s="33">
        <v>2078311.69</v>
      </c>
      <c r="L9" s="1">
        <f t="shared" si="1"/>
        <v>41640664.140907198</v>
      </c>
      <c r="N9" s="6">
        <v>2030</v>
      </c>
      <c r="O9" s="7">
        <v>124.657784062812</v>
      </c>
    </row>
    <row r="10" spans="2:16">
      <c r="B10" s="6">
        <v>2029</v>
      </c>
      <c r="C10" s="1">
        <v>0</v>
      </c>
      <c r="D10" s="1">
        <v>20562141.016911071</v>
      </c>
      <c r="E10" s="37">
        <v>2083406.85</v>
      </c>
      <c r="F10" s="1">
        <f t="shared" si="0"/>
        <v>22645547.866911072</v>
      </c>
      <c r="H10" s="6">
        <v>2029</v>
      </c>
      <c r="I10" s="1">
        <v>37596405.280201584</v>
      </c>
      <c r="J10" s="1">
        <v>3427023.5028185113</v>
      </c>
      <c r="K10" s="33">
        <v>2083406.85</v>
      </c>
      <c r="L10" s="1">
        <f t="shared" si="1"/>
        <v>43106835.633020096</v>
      </c>
      <c r="N10" s="9" t="s">
        <v>13</v>
      </c>
      <c r="O10" s="10">
        <v>124</v>
      </c>
    </row>
    <row r="11" spans="2:16">
      <c r="B11" s="6">
        <v>2030</v>
      </c>
      <c r="C11" s="1">
        <v>0</v>
      </c>
      <c r="D11" s="1">
        <v>20608140.589123987</v>
      </c>
      <c r="E11" s="37">
        <v>2088067.64</v>
      </c>
      <c r="F11" s="1">
        <f t="shared" si="0"/>
        <v>22696208.229123987</v>
      </c>
      <c r="H11" s="6">
        <v>2030</v>
      </c>
      <c r="I11" s="1">
        <v>40192546.357780412</v>
      </c>
      <c r="J11" s="1">
        <v>2289793.398791553</v>
      </c>
      <c r="K11" s="33">
        <v>2088067.64</v>
      </c>
      <c r="L11" s="1">
        <f t="shared" si="1"/>
        <v>44570407.396571964</v>
      </c>
      <c r="N11" s="6"/>
      <c r="O11" s="8"/>
    </row>
    <row r="12" spans="2:16">
      <c r="B12" t="s">
        <v>11</v>
      </c>
      <c r="C12" s="30">
        <v>0</v>
      </c>
      <c r="D12" s="30">
        <v>102533468.01976776</v>
      </c>
      <c r="E12" s="34">
        <v>10388943.92</v>
      </c>
      <c r="F12" s="1">
        <f t="shared" si="0"/>
        <v>112922411.93976776</v>
      </c>
      <c r="H12" t="s">
        <v>11</v>
      </c>
      <c r="I12" s="30">
        <v>175041608.56645644</v>
      </c>
      <c r="J12" s="30">
        <v>22755667.182476111</v>
      </c>
      <c r="K12" s="34">
        <v>10388943.92</v>
      </c>
      <c r="L12" s="1">
        <f t="shared" si="1"/>
        <v>208186219.66893253</v>
      </c>
      <c r="N12" s="2" t="s">
        <v>14</v>
      </c>
      <c r="O12" s="3"/>
      <c r="P12" s="3"/>
    </row>
    <row r="13" spans="2:16" ht="28.9">
      <c r="D13" s="1"/>
      <c r="E13" s="1"/>
      <c r="F13" s="1"/>
      <c r="I13" s="1"/>
      <c r="J13" s="1"/>
      <c r="K13" s="1"/>
      <c r="L13" s="1"/>
      <c r="N13" s="4" t="s">
        <v>6</v>
      </c>
      <c r="O13" s="5" t="s">
        <v>4</v>
      </c>
      <c r="P13" s="5" t="s">
        <v>8</v>
      </c>
    </row>
    <row r="14" spans="2:16" ht="25.9">
      <c r="B14" s="41" t="s">
        <v>15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N14" s="6">
        <v>2026</v>
      </c>
      <c r="O14" s="11">
        <v>0</v>
      </c>
      <c r="P14" s="11">
        <v>0.6</v>
      </c>
    </row>
    <row r="15" spans="2:16">
      <c r="B15" t="s">
        <v>4</v>
      </c>
      <c r="H15" t="s">
        <v>16</v>
      </c>
      <c r="N15" s="6">
        <v>2027</v>
      </c>
      <c r="O15" s="11">
        <v>0</v>
      </c>
      <c r="P15" s="11">
        <v>0.65</v>
      </c>
    </row>
    <row r="16" spans="2:16">
      <c r="N16" s="6">
        <v>2028</v>
      </c>
      <c r="O16" s="11">
        <v>0</v>
      </c>
      <c r="P16" s="11">
        <v>0.7</v>
      </c>
    </row>
    <row r="17" spans="2:16" ht="30.75">
      <c r="C17" s="27" t="s">
        <v>8</v>
      </c>
      <c r="D17" s="27" t="s">
        <v>9</v>
      </c>
      <c r="E17" s="27" t="s">
        <v>10</v>
      </c>
      <c r="F17" s="27" t="s">
        <v>11</v>
      </c>
      <c r="G17" s="27"/>
      <c r="H17" s="27"/>
      <c r="I17" s="29" t="s">
        <v>8</v>
      </c>
      <c r="J17" s="29" t="s">
        <v>9</v>
      </c>
      <c r="K17" s="27" t="s">
        <v>10</v>
      </c>
      <c r="L17" s="27" t="s">
        <v>12</v>
      </c>
      <c r="N17" s="6">
        <v>2029</v>
      </c>
      <c r="O17" s="11">
        <v>0</v>
      </c>
      <c r="P17" s="11">
        <v>0.75</v>
      </c>
    </row>
    <row r="18" spans="2:16">
      <c r="B18" s="6">
        <v>2027</v>
      </c>
      <c r="C18" s="30">
        <v>0</v>
      </c>
      <c r="D18" s="24">
        <v>3137727.2989721843</v>
      </c>
      <c r="E18" s="24">
        <v>344415.79</v>
      </c>
      <c r="F18" s="1">
        <f>D18+C18+E18</f>
        <v>3482143.0889721843</v>
      </c>
      <c r="H18" s="6">
        <v>2027</v>
      </c>
      <c r="I18" s="1">
        <v>21176550.959755242</v>
      </c>
      <c r="J18" s="1">
        <v>1045909.0996573948</v>
      </c>
      <c r="K18" s="33">
        <v>344415.79</v>
      </c>
      <c r="L18" s="1">
        <f>J18+I18+K18</f>
        <v>22566875.849412635</v>
      </c>
      <c r="N18" s="6">
        <v>2030</v>
      </c>
      <c r="O18" s="11">
        <v>0</v>
      </c>
      <c r="P18" s="11">
        <v>0.8</v>
      </c>
    </row>
    <row r="19" spans="2:16">
      <c r="B19" s="6">
        <v>2028</v>
      </c>
      <c r="C19" s="30">
        <v>0</v>
      </c>
      <c r="D19" s="24">
        <v>3147093.0021568667</v>
      </c>
      <c r="E19" s="24">
        <v>345443.83</v>
      </c>
      <c r="F19" s="1">
        <f t="shared" ref="F19:F22" si="2">D19+C19+E19</f>
        <v>3492536.8321568668</v>
      </c>
      <c r="H19" s="6">
        <v>2028</v>
      </c>
      <c r="I19" s="1">
        <v>23009740.19322386</v>
      </c>
      <c r="J19" s="1">
        <v>874192.50059912947</v>
      </c>
      <c r="K19" s="33">
        <v>345443.83</v>
      </c>
      <c r="L19" s="1">
        <f t="shared" ref="L19:L22" si="3">J19+I19+K19</f>
        <v>24229376.523822989</v>
      </c>
      <c r="N19" s="12"/>
      <c r="O19" s="13"/>
      <c r="P19" s="13"/>
    </row>
    <row r="20" spans="2:16">
      <c r="B20" s="6">
        <v>2029</v>
      </c>
      <c r="C20" s="30">
        <v>0</v>
      </c>
      <c r="D20" s="24">
        <v>3155669.9163682777</v>
      </c>
      <c r="E20" s="24">
        <v>346385.28</v>
      </c>
      <c r="F20" s="1">
        <f t="shared" si="2"/>
        <v>3502055.196368278</v>
      </c>
      <c r="H20" s="6">
        <v>2029</v>
      </c>
      <c r="I20" s="1">
        <v>24847253.494921111</v>
      </c>
      <c r="J20" s="1">
        <v>701259.98141517304</v>
      </c>
      <c r="K20" s="33">
        <v>346385.28</v>
      </c>
      <c r="L20" s="1">
        <f t="shared" si="3"/>
        <v>25894898.756336287</v>
      </c>
      <c r="N20" s="6"/>
      <c r="O20" s="11"/>
      <c r="P20" s="11"/>
    </row>
    <row r="21" spans="2:16">
      <c r="B21" s="6">
        <v>2030</v>
      </c>
      <c r="C21" s="30">
        <v>0</v>
      </c>
      <c r="D21" s="24">
        <v>3163406.310294007</v>
      </c>
      <c r="E21" s="24">
        <v>347234.48</v>
      </c>
      <c r="F21" s="1">
        <f t="shared" si="2"/>
        <v>3510640.7902940069</v>
      </c>
      <c r="H21" s="6">
        <v>2030</v>
      </c>
      <c r="I21" s="1">
        <v>26687323.559912328</v>
      </c>
      <c r="J21" s="1">
        <v>527234.38504900108</v>
      </c>
      <c r="K21" s="33">
        <v>347234.48</v>
      </c>
      <c r="L21" s="1">
        <f t="shared" si="3"/>
        <v>27561792.424961329</v>
      </c>
      <c r="N21" s="2" t="s">
        <v>17</v>
      </c>
      <c r="O21" s="3"/>
      <c r="P21" s="3"/>
    </row>
    <row r="22" spans="2:16" ht="28.9">
      <c r="B22" t="s">
        <v>11</v>
      </c>
      <c r="C22" s="30">
        <f>SUM(C17:C21)</f>
        <v>0</v>
      </c>
      <c r="D22" s="30">
        <v>12603896.527791336</v>
      </c>
      <c r="E22" s="34">
        <v>1383479.38</v>
      </c>
      <c r="F22" s="32">
        <f t="shared" si="2"/>
        <v>13987375.907791335</v>
      </c>
      <c r="G22" s="18"/>
      <c r="H22" t="s">
        <v>11</v>
      </c>
      <c r="I22" s="30">
        <v>95720868.207812548</v>
      </c>
      <c r="J22" s="30">
        <v>3148595.9667206984</v>
      </c>
      <c r="K22" s="34">
        <v>1383479.38</v>
      </c>
      <c r="L22" s="32">
        <f t="shared" si="3"/>
        <v>100252943.55453324</v>
      </c>
      <c r="N22" s="4" t="s">
        <v>18</v>
      </c>
      <c r="O22" s="5" t="s">
        <v>19</v>
      </c>
      <c r="P22" s="21" t="s">
        <v>20</v>
      </c>
    </row>
    <row r="23" spans="2:16">
      <c r="N23" s="14" t="s">
        <v>8</v>
      </c>
      <c r="O23" s="1">
        <v>401754.99866666697</v>
      </c>
      <c r="P23" s="1">
        <v>285180.60599999997</v>
      </c>
    </row>
    <row r="24" spans="2:16" ht="25.9">
      <c r="B24" s="40" t="s">
        <v>21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N24" s="14" t="s">
        <v>9</v>
      </c>
      <c r="O24" s="1">
        <v>183105.7800000002</v>
      </c>
      <c r="P24" s="1">
        <v>28170.12</v>
      </c>
    </row>
    <row r="25" spans="2:16">
      <c r="B25" t="s">
        <v>4</v>
      </c>
      <c r="H25" t="s">
        <v>22</v>
      </c>
      <c r="N25" s="16" t="s">
        <v>23</v>
      </c>
      <c r="O25" s="35">
        <v>166974.56</v>
      </c>
      <c r="P25" s="36">
        <v>27829.09</v>
      </c>
    </row>
    <row r="26" spans="2:16">
      <c r="N26" s="6"/>
      <c r="O26" s="15"/>
    </row>
    <row r="27" spans="2:16" ht="32.25" customHeight="1">
      <c r="C27" s="27" t="s">
        <v>8</v>
      </c>
      <c r="D27" s="27" t="s">
        <v>9</v>
      </c>
      <c r="E27" s="27" t="s">
        <v>10</v>
      </c>
      <c r="F27" s="27" t="s">
        <v>11</v>
      </c>
      <c r="G27" s="27"/>
      <c r="H27" s="27"/>
      <c r="I27" s="27" t="s">
        <v>8</v>
      </c>
      <c r="J27" s="27" t="s">
        <v>9</v>
      </c>
      <c r="K27" s="27" t="s">
        <v>10</v>
      </c>
      <c r="L27" s="27" t="s">
        <v>24</v>
      </c>
      <c r="N27" s="2" t="s">
        <v>25</v>
      </c>
      <c r="O27" s="3"/>
      <c r="P27" s="3"/>
    </row>
    <row r="28" spans="2:16" ht="28.9">
      <c r="B28" s="6">
        <v>2026</v>
      </c>
      <c r="C28" s="1">
        <f>C7</f>
        <v>0</v>
      </c>
      <c r="D28" s="1">
        <f>D7</f>
        <v>20395227.443319224</v>
      </c>
      <c r="E28" s="1">
        <f>E7</f>
        <v>2066494.76</v>
      </c>
      <c r="F28" s="1">
        <f>SUM(C28:E28)</f>
        <v>22461722.203319225</v>
      </c>
      <c r="H28" s="6">
        <v>2026</v>
      </c>
      <c r="I28" s="1">
        <f>I7</f>
        <v>29832972.592116147</v>
      </c>
      <c r="J28" s="1">
        <f>J7</f>
        <v>6798409.147773074</v>
      </c>
      <c r="K28" s="1">
        <f>K7</f>
        <v>2066494.76</v>
      </c>
      <c r="L28" s="1">
        <f>SUM(I28:K28)</f>
        <v>38697876.499889217</v>
      </c>
      <c r="N28" s="4" t="s">
        <v>18</v>
      </c>
      <c r="O28" s="5" t="s">
        <v>19</v>
      </c>
      <c r="P28" s="21" t="s">
        <v>20</v>
      </c>
    </row>
    <row r="29" spans="2:16">
      <c r="B29" s="6">
        <v>2027</v>
      </c>
      <c r="C29" s="1">
        <f>C8+C18</f>
        <v>0</v>
      </c>
      <c r="D29" s="1">
        <f>D8+D18</f>
        <v>23593831.812991843</v>
      </c>
      <c r="E29" s="33">
        <f>E8+E18</f>
        <v>2417078.7599999998</v>
      </c>
      <c r="F29" s="1">
        <f t="shared" ref="F29:F32" si="4">SUM(C29:E29)</f>
        <v>26010910.572991841</v>
      </c>
      <c r="H29" s="6">
        <v>2027</v>
      </c>
      <c r="I29" s="1">
        <f>I8+I18</f>
        <v>53592072.724404998</v>
      </c>
      <c r="J29" s="1">
        <f>J8+J18</f>
        <v>6728160.3535517426</v>
      </c>
      <c r="K29" s="1">
        <f>K8+K18</f>
        <v>2417078.7599999998</v>
      </c>
      <c r="L29" s="1">
        <f t="shared" ref="L29:L33" si="5">SUM(I29:K29)</f>
        <v>62737311.837956741</v>
      </c>
      <c r="N29" s="14" t="s">
        <v>8</v>
      </c>
      <c r="O29" s="8">
        <v>0</v>
      </c>
      <c r="P29" s="8">
        <v>0</v>
      </c>
    </row>
    <row r="30" spans="2:16">
      <c r="B30" s="6">
        <v>2028</v>
      </c>
      <c r="C30" s="1">
        <f t="shared" ref="C30" si="6">C9+C19</f>
        <v>0</v>
      </c>
      <c r="D30" s="1">
        <f>D9+D19</f>
        <v>23658947.458550699</v>
      </c>
      <c r="E30" s="1">
        <f>E9+E19</f>
        <v>2423755.52</v>
      </c>
      <c r="F30" s="1">
        <f>SUM(C30:E30)</f>
        <v>26082702.978550699</v>
      </c>
      <c r="H30" s="6">
        <v>2028</v>
      </c>
      <c r="I30" s="1">
        <f t="shared" ref="I30" si="7">I9+I19</f>
        <v>58013902.764932424</v>
      </c>
      <c r="J30" s="1">
        <f>J9+J19</f>
        <v>5432382.3797977585</v>
      </c>
      <c r="K30" s="1">
        <f>K9+K19</f>
        <v>2423755.52</v>
      </c>
      <c r="L30" s="1">
        <f t="shared" si="5"/>
        <v>65870040.664730184</v>
      </c>
      <c r="N30" s="19" t="s">
        <v>26</v>
      </c>
      <c r="O30" s="20">
        <v>0</v>
      </c>
      <c r="P30" s="20">
        <v>0</v>
      </c>
    </row>
    <row r="31" spans="2:16">
      <c r="B31" s="6">
        <v>2029</v>
      </c>
      <c r="C31" s="1">
        <f t="shared" ref="C31:D31" si="8">C10+C20</f>
        <v>0</v>
      </c>
      <c r="D31" s="1">
        <f t="shared" si="8"/>
        <v>23717810.93327935</v>
      </c>
      <c r="E31" s="1">
        <f t="shared" ref="E31" si="9">E10+E20</f>
        <v>2429792.13</v>
      </c>
      <c r="F31" s="1">
        <f t="shared" si="4"/>
        <v>26147603.063279349</v>
      </c>
      <c r="H31" s="6">
        <v>2029</v>
      </c>
      <c r="I31" s="1">
        <f>I10+I20</f>
        <v>62443658.775122695</v>
      </c>
      <c r="J31" s="1">
        <f t="shared" ref="J31:K31" si="10">J10+J20</f>
        <v>4128283.4842336844</v>
      </c>
      <c r="K31" s="1">
        <f t="shared" si="10"/>
        <v>2429792.13</v>
      </c>
      <c r="L31" s="1">
        <f t="shared" si="5"/>
        <v>69001734.389356375</v>
      </c>
      <c r="N31" s="17"/>
      <c r="O31" s="17"/>
      <c r="P31" s="17"/>
    </row>
    <row r="32" spans="2:16">
      <c r="B32" s="6">
        <v>2030</v>
      </c>
      <c r="C32" s="1">
        <f t="shared" ref="C32" si="11">C11+C21</f>
        <v>0</v>
      </c>
      <c r="D32" s="1">
        <f>D11+D21</f>
        <v>23771546.899417993</v>
      </c>
      <c r="E32" s="1">
        <f>E11+E21</f>
        <v>2435302.12</v>
      </c>
      <c r="F32" s="1">
        <f t="shared" si="4"/>
        <v>26206849.019417994</v>
      </c>
      <c r="H32" s="6">
        <v>2030</v>
      </c>
      <c r="I32" s="1">
        <f t="shared" ref="I32" si="12">I11+I21</f>
        <v>66879869.917692736</v>
      </c>
      <c r="J32" s="1">
        <f>J11+J21</f>
        <v>2817027.7838405538</v>
      </c>
      <c r="K32" s="1">
        <f>K11+K21</f>
        <v>2435302.12</v>
      </c>
      <c r="L32" s="1">
        <f t="shared" si="5"/>
        <v>72132199.821533293</v>
      </c>
      <c r="N32" s="2" t="s">
        <v>27</v>
      </c>
      <c r="O32" s="3"/>
      <c r="P32" s="3"/>
    </row>
    <row r="33" spans="2:18" ht="40.9" customHeight="1">
      <c r="B33" t="s">
        <v>11</v>
      </c>
      <c r="C33" s="1">
        <f>SUM(C28:C32)</f>
        <v>0</v>
      </c>
      <c r="D33" s="1">
        <f t="shared" ref="D33:E33" si="13">SUM(D28:D32)</f>
        <v>115137364.54755911</v>
      </c>
      <c r="E33" s="1">
        <f t="shared" si="13"/>
        <v>11772423.289999999</v>
      </c>
      <c r="F33" s="1">
        <f>SUM(C33:E33)</f>
        <v>126909787.8375591</v>
      </c>
      <c r="H33" t="s">
        <v>11</v>
      </c>
      <c r="I33" s="1">
        <f>SUM(I28:I32)</f>
        <v>270762476.77426898</v>
      </c>
      <c r="J33" s="1">
        <f>SUM(J28:J32)</f>
        <v>25904263.149196811</v>
      </c>
      <c r="K33" s="1">
        <f>SUM(K28:K32)</f>
        <v>11772423.289999999</v>
      </c>
      <c r="L33" s="1">
        <f t="shared" si="5"/>
        <v>308439163.21346581</v>
      </c>
      <c r="N33" s="4" t="s">
        <v>6</v>
      </c>
      <c r="O33" s="5" t="s">
        <v>4</v>
      </c>
      <c r="P33" s="5" t="s">
        <v>8</v>
      </c>
      <c r="Q33" s="21" t="s">
        <v>28</v>
      </c>
    </row>
    <row r="34" spans="2:18">
      <c r="N34" s="6">
        <v>2026</v>
      </c>
      <c r="O34" s="1">
        <f>F28</f>
        <v>22461722.203319225</v>
      </c>
      <c r="P34" s="1">
        <f>L28</f>
        <v>38697876.499889217</v>
      </c>
      <c r="Q34" s="26">
        <f>E38</f>
        <v>39491072.3284657</v>
      </c>
      <c r="R34" s="18"/>
    </row>
    <row r="35" spans="2:18">
      <c r="N35" s="6">
        <v>2027</v>
      </c>
      <c r="O35" s="1">
        <f>F29</f>
        <v>26010910.572991841</v>
      </c>
      <c r="P35" s="1">
        <f>L29</f>
        <v>62737311.837956741</v>
      </c>
      <c r="Q35" s="26">
        <f>E39</f>
        <v>63532875.251727834</v>
      </c>
    </row>
    <row r="36" spans="2:18" ht="25.9">
      <c r="B36" s="40" t="s">
        <v>29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N36" s="6">
        <v>2028</v>
      </c>
      <c r="O36" s="1">
        <f>F30</f>
        <v>26082702.978550699</v>
      </c>
      <c r="P36" s="1">
        <f>L30</f>
        <v>65870040.664730184</v>
      </c>
      <c r="Q36" s="26">
        <f>E40</f>
        <v>66667772.263281636</v>
      </c>
      <c r="R36" s="18"/>
    </row>
    <row r="37" spans="2:18" ht="34.9" customHeight="1">
      <c r="C37" s="27" t="s">
        <v>30</v>
      </c>
      <c r="D37" s="28" t="s">
        <v>31</v>
      </c>
      <c r="E37" s="27" t="s">
        <v>32</v>
      </c>
      <c r="N37" s="6">
        <v>2029</v>
      </c>
      <c r="O37" s="1">
        <f>F31</f>
        <v>26147603.063279349</v>
      </c>
      <c r="P37" s="1">
        <f>L31</f>
        <v>69001734.389356375</v>
      </c>
      <c r="Q37" s="26">
        <f>E41</f>
        <v>69801421.694954813</v>
      </c>
      <c r="R37" s="18"/>
    </row>
    <row r="38" spans="2:18">
      <c r="B38" s="6">
        <v>2026</v>
      </c>
      <c r="C38" s="25">
        <f>L28</f>
        <v>38697876.499889217</v>
      </c>
      <c r="D38" s="31">
        <v>793195.82857648074</v>
      </c>
      <c r="E38" s="25">
        <f>C38+D38</f>
        <v>39491072.3284657</v>
      </c>
      <c r="N38" s="6">
        <v>2030</v>
      </c>
      <c r="O38" s="1">
        <f>F32</f>
        <v>26206849.019417994</v>
      </c>
      <c r="P38" s="1">
        <f>L32</f>
        <v>72132199.821533293</v>
      </c>
      <c r="Q38" s="26">
        <f>E42</f>
        <v>72933676.107857585</v>
      </c>
      <c r="R38" s="18"/>
    </row>
    <row r="39" spans="2:18">
      <c r="B39" s="6">
        <v>2027</v>
      </c>
      <c r="C39" s="25">
        <f t="shared" ref="C39:C43" si="14">L29</f>
        <v>62737311.837956741</v>
      </c>
      <c r="D39" s="31">
        <v>795563.41377109231</v>
      </c>
      <c r="E39" s="25">
        <f>C39+D39</f>
        <v>63532875.251727834</v>
      </c>
      <c r="N39" s="9" t="s">
        <v>11</v>
      </c>
      <c r="O39" s="22">
        <f>SUM(O34:O38)</f>
        <v>126909787.8375591</v>
      </c>
      <c r="P39" s="22">
        <f>SUM(P34:P38)</f>
        <v>308439163.21346581</v>
      </c>
      <c r="Q39" s="22">
        <f>SUM(Q34:Q38)</f>
        <v>312426817.64628756</v>
      </c>
      <c r="R39" s="18"/>
    </row>
    <row r="40" spans="2:18">
      <c r="B40" s="6">
        <v>2028</v>
      </c>
      <c r="C40" s="25">
        <f t="shared" si="14"/>
        <v>65870040.664730184</v>
      </c>
      <c r="D40" s="31">
        <v>797731.59855145169</v>
      </c>
      <c r="E40" s="25">
        <f>C40+D40</f>
        <v>66667772.263281636</v>
      </c>
      <c r="N40" s="9" t="s">
        <v>33</v>
      </c>
      <c r="O40" s="22">
        <f>AVERAGE(O34:O38)</f>
        <v>25381957.567511819</v>
      </c>
      <c r="P40" s="22">
        <f>AVERAGE(P34:P38)</f>
        <v>61687832.642693162</v>
      </c>
      <c r="Q40" s="22">
        <f>AVERAGE(Q34:Q38)</f>
        <v>62485363.529257514</v>
      </c>
      <c r="R40" s="18"/>
    </row>
    <row r="41" spans="2:18">
      <c r="B41" s="6">
        <v>2029</v>
      </c>
      <c r="C41" s="25">
        <f t="shared" si="14"/>
        <v>69001734.389356375</v>
      </c>
      <c r="D41" s="31">
        <v>799687.30559843534</v>
      </c>
      <c r="E41" s="25">
        <f>C41+D41</f>
        <v>69801421.694954813</v>
      </c>
      <c r="R41" s="18"/>
    </row>
    <row r="42" spans="2:18">
      <c r="B42" s="6">
        <v>2030</v>
      </c>
      <c r="C42" s="25">
        <f t="shared" si="14"/>
        <v>72132199.821533293</v>
      </c>
      <c r="D42" s="31">
        <v>801476.28632429335</v>
      </c>
      <c r="E42" s="25">
        <f>C42+D42</f>
        <v>72933676.107857585</v>
      </c>
      <c r="N42" s="6"/>
      <c r="O42" s="15"/>
      <c r="P42" s="15"/>
    </row>
    <row r="43" spans="2:18">
      <c r="B43" t="s">
        <v>11</v>
      </c>
      <c r="C43" s="25">
        <f t="shared" si="14"/>
        <v>308439163.21346581</v>
      </c>
      <c r="D43" s="25">
        <v>3987654.4328217534</v>
      </c>
      <c r="E43" s="25">
        <f>SUM(E38:E42)</f>
        <v>312426817.64628756</v>
      </c>
      <c r="O43" s="2" t="s">
        <v>34</v>
      </c>
      <c r="P43" s="3"/>
      <c r="Q43" s="3"/>
    </row>
    <row r="44" spans="2:18" ht="43.15">
      <c r="D44" s="25">
        <v>797530.88656435069</v>
      </c>
      <c r="E44" s="25">
        <f>AVERAGE(E38:E42)</f>
        <v>62485363.529257514</v>
      </c>
      <c r="O44" s="4" t="s">
        <v>6</v>
      </c>
      <c r="P44" s="5" t="s">
        <v>35</v>
      </c>
      <c r="Q44" s="21" t="s">
        <v>36</v>
      </c>
    </row>
    <row r="45" spans="2:18">
      <c r="O45" s="6">
        <v>2026</v>
      </c>
      <c r="P45" s="1">
        <f>P34-O34</f>
        <v>16236154.296569992</v>
      </c>
      <c r="Q45" s="25">
        <f>Q34-O34</f>
        <v>17029350.125146475</v>
      </c>
    </row>
    <row r="46" spans="2:18">
      <c r="O46" s="6">
        <v>2027</v>
      </c>
      <c r="P46" s="1">
        <f t="shared" ref="P46:P49" si="15">P35-O35</f>
        <v>36726401.264964901</v>
      </c>
      <c r="Q46" s="25">
        <f t="shared" ref="Q46:Q49" si="16">Q35-O35</f>
        <v>37521964.678735994</v>
      </c>
    </row>
    <row r="47" spans="2:18">
      <c r="O47" s="6">
        <v>2028</v>
      </c>
      <c r="P47" s="1">
        <f t="shared" si="15"/>
        <v>39787337.686179489</v>
      </c>
      <c r="Q47" s="25">
        <f t="shared" si="16"/>
        <v>40585069.284730941</v>
      </c>
    </row>
    <row r="48" spans="2:18">
      <c r="O48" s="6">
        <v>2029</v>
      </c>
      <c r="P48" s="1">
        <f t="shared" si="15"/>
        <v>42854131.326077029</v>
      </c>
      <c r="Q48" s="25">
        <f t="shared" si="16"/>
        <v>43653818.631675467</v>
      </c>
    </row>
    <row r="49" spans="14:17">
      <c r="O49" s="6">
        <v>2030</v>
      </c>
      <c r="P49" s="1">
        <f t="shared" si="15"/>
        <v>45925350.802115299</v>
      </c>
      <c r="Q49" s="25">
        <f t="shared" si="16"/>
        <v>46726827.088439591</v>
      </c>
    </row>
    <row r="50" spans="14:17">
      <c r="O50" s="9" t="s">
        <v>11</v>
      </c>
      <c r="P50" s="22">
        <f>SUM(P45:P49)</f>
        <v>181529375.37590671</v>
      </c>
      <c r="Q50" s="22">
        <f>SUM(Q45:Q49)</f>
        <v>185517029.80872846</v>
      </c>
    </row>
    <row r="51" spans="14:17">
      <c r="N51" s="6"/>
      <c r="O51" s="9" t="s">
        <v>33</v>
      </c>
      <c r="P51" s="22">
        <f>AVERAGE(P45:P49)</f>
        <v>36305875.075181343</v>
      </c>
      <c r="Q51" s="22">
        <f>AVERAGE(Q45:Q49)</f>
        <v>37103405.961745694</v>
      </c>
    </row>
    <row r="52" spans="14:17">
      <c r="N52" s="6"/>
    </row>
    <row r="53" spans="14:17">
      <c r="N53" s="6"/>
      <c r="O53" s="15"/>
      <c r="P53" s="15"/>
    </row>
  </sheetData>
  <mergeCells count="6">
    <mergeCell ref="N1:P2"/>
    <mergeCell ref="B36:L36"/>
    <mergeCell ref="B3:L3"/>
    <mergeCell ref="B14:L14"/>
    <mergeCell ref="B24:L24"/>
    <mergeCell ref="B1:L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J12"/>
  <sheetViews>
    <sheetView topLeftCell="A4" zoomScale="70" zoomScaleNormal="70" workbookViewId="0">
      <selection activeCell="C48" sqref="C48:C49"/>
    </sheetView>
  </sheetViews>
  <sheetFormatPr defaultRowHeight="14.45"/>
  <cols>
    <col min="3" max="3" width="25" bestFit="1" customWidth="1"/>
    <col min="4" max="4" width="24.7109375" customWidth="1"/>
    <col min="7" max="7" width="22.5703125" customWidth="1"/>
    <col min="8" max="8" width="25.42578125" customWidth="1"/>
    <col min="9" max="9" width="27.7109375" customWidth="1"/>
  </cols>
  <sheetData>
    <row r="4" spans="3:10">
      <c r="C4" s="1"/>
      <c r="D4" s="1"/>
      <c r="G4" s="1"/>
      <c r="H4" s="1"/>
      <c r="I4" s="1"/>
      <c r="J4" s="1"/>
    </row>
    <row r="5" spans="3:10">
      <c r="C5" s="1"/>
      <c r="D5" s="1"/>
      <c r="G5" s="1"/>
      <c r="H5" s="1"/>
      <c r="I5" s="1"/>
      <c r="J5" s="1"/>
    </row>
    <row r="6" spans="3:10">
      <c r="C6" s="1"/>
      <c r="D6" s="1"/>
      <c r="G6" s="1"/>
      <c r="H6" s="1"/>
      <c r="I6" s="1"/>
      <c r="J6" s="1"/>
    </row>
    <row r="7" spans="3:10">
      <c r="C7" s="1"/>
      <c r="D7" s="1"/>
      <c r="G7" s="1"/>
      <c r="H7" s="1"/>
      <c r="I7" s="1"/>
      <c r="J7" s="1"/>
    </row>
    <row r="8" spans="3:10">
      <c r="C8" s="1"/>
      <c r="D8" s="1"/>
      <c r="G8" s="1"/>
      <c r="H8" s="1"/>
      <c r="I8" s="1"/>
      <c r="J8" s="1"/>
    </row>
    <row r="9" spans="3:10">
      <c r="C9" s="1"/>
      <c r="D9" s="1"/>
      <c r="G9" s="1"/>
      <c r="H9" s="1"/>
      <c r="I9" s="1"/>
      <c r="J9" s="1"/>
    </row>
    <row r="10" spans="3:10">
      <c r="C10" s="1"/>
      <c r="D10" s="1"/>
      <c r="G10" s="1"/>
      <c r="H10" s="1"/>
      <c r="I10" s="1"/>
      <c r="J10" s="1"/>
    </row>
    <row r="11" spans="3:10">
      <c r="G11" s="1"/>
      <c r="H11" s="1"/>
      <c r="I11" s="1"/>
      <c r="J11" s="1"/>
    </row>
    <row r="12" spans="3:10">
      <c r="G12" s="1"/>
      <c r="H12" s="1"/>
      <c r="I12" s="1"/>
      <c r="J12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a8edfd-dad8-424a-8895-2bba090d051c" xsi:nil="true"/>
    <lcf76f155ced4ddcb4097134ff3c332f xmlns="81d39372-0596-407b-8d3d-07a78b81bb4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FF1DB93DCC6D428FCFFBDE556AD1A3" ma:contentTypeVersion="19" ma:contentTypeDescription="Crie um novo documento." ma:contentTypeScope="" ma:versionID="4f13fe2708d21ddca7cb8af9b16fc54f">
  <xsd:schema xmlns:xsd="http://www.w3.org/2001/XMLSchema" xmlns:xs="http://www.w3.org/2001/XMLSchema" xmlns:p="http://schemas.microsoft.com/office/2006/metadata/properties" xmlns:ns2="81d39372-0596-407b-8d3d-07a78b81bb4f" xmlns:ns3="fda8edfd-dad8-424a-8895-2bba090d051c" targetNamespace="http://schemas.microsoft.com/office/2006/metadata/properties" ma:root="true" ma:fieldsID="9714dfb5caaebe24d5b2cd0e292cb8c9" ns2:_="" ns3:_="">
    <xsd:import namespace="81d39372-0596-407b-8d3d-07a78b81bb4f"/>
    <xsd:import namespace="fda8edfd-dad8-424a-8895-2bba090d0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d39372-0596-407b-8d3d-07a78b81bb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afd22834-720d-4be5-8a17-75eb868806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8edfd-dad8-424a-8895-2bba090d05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eb8b91d-090c-43ed-9968-529a6fbd0f7f}" ma:internalName="TaxCatchAll" ma:showField="CatchAllData" ma:web="fda8edfd-dad8-424a-8895-2bba090d05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D3504-A331-425C-B51A-C25C88EC3083}"/>
</file>

<file path=customXml/itemProps2.xml><?xml version="1.0" encoding="utf-8"?>
<ds:datastoreItem xmlns:ds="http://schemas.openxmlformats.org/officeDocument/2006/customXml" ds:itemID="{D757EC57-635C-49DD-B7C3-103B596E30D7}"/>
</file>

<file path=customXml/itemProps3.xml><?xml version="1.0" encoding="utf-8"?>
<ds:datastoreItem xmlns:ds="http://schemas.openxmlformats.org/officeDocument/2006/customXml" ds:itemID="{D6D88D62-7F30-4CF7-B58C-E37ED2EF0C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HSL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camcruz</dc:creator>
  <cp:keywords/>
  <dc:description/>
  <cp:lastModifiedBy>Anne Karin da Mota Borges</cp:lastModifiedBy>
  <cp:revision/>
  <dcterms:created xsi:type="dcterms:W3CDTF">2025-12-11T13:57:15Z</dcterms:created>
  <dcterms:modified xsi:type="dcterms:W3CDTF">2026-01-22T18:35:06Z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0x01010062FF1DB93DCC6D428FCFFBDE556AD1A3</vt:lpwstr>
  </property>
  <property fmtid="{D5CDD505-2E9C-101B-9397-08002B2CF9AE}" pid="3" name="MediaServiceImageTags">
    <vt:lpwstr/>
  </property>
</Properties>
</file>